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9" firstSheet="7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1.09" sheetId="6" r:id="rId6"/>
    <sheet name="2009" sheetId="7" r:id="rId7"/>
    <sheet name="2016" sheetId="8" r:id="rId8"/>
  </sheets>
  <definedNames/>
  <calcPr fullCalcOnLoad="1"/>
</workbook>
</file>

<file path=xl/sharedStrings.xml><?xml version="1.0" encoding="utf-8"?>
<sst xmlns="http://schemas.openxmlformats.org/spreadsheetml/2006/main" count="185" uniqueCount="56">
  <si>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</si>
  <si>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</si>
  <si>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</si>
  <si>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</si>
  <si>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</si>
  <si>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</si>
  <si>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</si>
  <si>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</si>
  <si>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</si>
  <si>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</si>
  <si>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</si>
  <si>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</si>
  <si>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на год.</t>
  </si>
  <si>
    <t>Потери</t>
  </si>
  <si>
    <t>ПО</t>
  </si>
  <si>
    <t>Всего</t>
  </si>
  <si>
    <t>%</t>
  </si>
  <si>
    <t xml:space="preserve">         Объем электрической энергии  в электросетях ООО "Электро-Экспресс" </t>
  </si>
  <si>
    <t>на 2008 год.</t>
  </si>
  <si>
    <t>Факт кВт*ч</t>
  </si>
  <si>
    <t>СН 11</t>
  </si>
  <si>
    <t>НН</t>
  </si>
  <si>
    <t>Факт %</t>
  </si>
  <si>
    <t>Исполнитель</t>
  </si>
  <si>
    <t>Заказчик</t>
  </si>
  <si>
    <t>Директор ООО "Электро-Экспресс"</t>
  </si>
  <si>
    <t>Первый заместитель генерального директора-</t>
  </si>
  <si>
    <t>директор ОАО "Воронежская энергосбытовая компания"</t>
  </si>
  <si>
    <t>Н.А. Попов</t>
  </si>
  <si>
    <t>С.И. Гресь</t>
  </si>
  <si>
    <t>200      год</t>
  </si>
  <si>
    <t xml:space="preserve">  200      год</t>
  </si>
  <si>
    <t xml:space="preserve">на 2008г. с разбивкой по месяцам </t>
  </si>
  <si>
    <t xml:space="preserve">         Приблизительный объем электрической энергии  для компенсации потерь в электросетях ООО "Электро-Экспресс" </t>
  </si>
  <si>
    <t>Директор ООО "Электро-Экспресс"                                 Н.А. Попов</t>
  </si>
  <si>
    <t>%-пл</t>
  </si>
  <si>
    <t>%-ожид</t>
  </si>
  <si>
    <t>Факт</t>
  </si>
  <si>
    <t>СН2</t>
  </si>
  <si>
    <t xml:space="preserve">                    Объем электрической энергии  в электросетях ООО "Электро-Экспресс" </t>
  </si>
  <si>
    <t>тыс.кВт*ч</t>
  </si>
  <si>
    <r>
      <t xml:space="preserve"> </t>
    </r>
    <r>
      <rPr>
        <b/>
        <sz val="12"/>
        <rFont val="Arial Cyr"/>
        <family val="0"/>
      </rPr>
      <t>2009</t>
    </r>
    <r>
      <rPr>
        <b/>
        <sz val="10"/>
        <rFont val="Arial Cyr"/>
        <family val="0"/>
      </rPr>
      <t xml:space="preserve"> г. с разбивкой по месяцам </t>
    </r>
  </si>
  <si>
    <t xml:space="preserve">                      Планируемый объем электрической энергии  для компенсации потерь в электросетях МУП "БГЭС" на</t>
  </si>
  <si>
    <t>Конкурсный управляющий                         В.И.Занин</t>
  </si>
  <si>
    <t xml:space="preserve">                                            Объем электрической энергии  в электросетях МУП "БГЭС" </t>
  </si>
  <si>
    <t>на 2009 год.</t>
  </si>
  <si>
    <t>%-факт</t>
  </si>
  <si>
    <t>МУП "БГЭС"</t>
  </si>
  <si>
    <t xml:space="preserve">Конкурсный управляющий                        </t>
  </si>
  <si>
    <t>В.И. Занин</t>
  </si>
  <si>
    <t>__________________</t>
  </si>
  <si>
    <t xml:space="preserve">                      Планируемый объем покупки электрической энергии для компенсации потерь в электросетях МУП "БГЭС" </t>
  </si>
  <si>
    <t xml:space="preserve">на 2011 г. с разбивкой по месяцам </t>
  </si>
  <si>
    <t>кВт*ч</t>
  </si>
  <si>
    <t>Полезный отпуск</t>
  </si>
  <si>
    <t>Сведения об отпуске (передаче) электроэнергии ОАО "БЭСК" за 2016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</si>
</sst>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  <numFmt numFmtId="174" formatCode="[$-FC19]d\ mmmm\ yyyy\ &quot;г.&quot;"/>
    <numFmt numFmtId="175" formatCode="#,##0.0"/>
    <numFmt numFmtId="176" formatCode="0.000"/>
    <numFmt numFmtId="177" formatCode="0.0000"/>
  </numFmts>
  <fonts count="40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" fontId="3" fillId="0" borderId="0" xfId="0" applyNumberFormat="1" applyFont="1" applyAlignment="1">
      <alignment/>
    </xf>
    <xf numFmtId="2" fontId="3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172" fontId="0" fillId="0" borderId="16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172" fontId="0" fillId="0" borderId="13" xfId="0" applyNumberFormat="1" applyBorder="1" applyAlignment="1" applyProtection="1">
      <alignment/>
      <protection/>
    </xf>
    <xf numFmtId="0" fontId="1" fillId="0" borderId="0" xfId="0" applyFont="1" applyAlignment="1">
      <alignment horizontal="left"/>
    </xf>
    <xf numFmtId="2" fontId="0" fillId="0" borderId="13" xfId="0" applyNumberForma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176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" fontId="3" fillId="0" borderId="19" xfId="0" applyNumberFormat="1" applyFont="1" applyBorder="1" applyAlignment="1">
      <alignment/>
    </xf>
    <xf numFmtId="0" fontId="0" fillId="0" borderId="20" xfId="0" applyBorder="1" applyAlignment="1">
      <alignment horizontal="center" wrapText="1"/>
    </xf>
    <xf numFmtId="1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9525</xdr:rowOff>
    </xdr:from>
    <xdr:to>
      <xdr:col>2</xdr:col>
      <xdr:colOff>28575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133350" y="55149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31</xdr:row>
      <xdr:rowOff>0</xdr:rowOff>
    </xdr:from>
    <xdr:to>
      <xdr:col>11</xdr:col>
      <xdr:colOff>647700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5657850" y="55054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selection activeCell="E34" sqref="E34"/>
    </sheetView>
  </sheetViews>
  <sheetFormatPr defaultColWidth="9.00390625" defaultRowHeight="12.75"/>
  <cols>
    <col min="14" max="14" width="10.625" style="0" bestFit="1" customWidth="1"/>
  </cols>
  <sheetData>
    <row r="3" spans="1:12" ht="15">
      <c r="A3" s="11" t="s">
        <v>33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6:7" ht="15.75">
      <c r="F4" s="11" t="s">
        <v>32</v>
      </c>
      <c r="G4" s="1"/>
    </row>
    <row r="9" ht="13.5" thickBot="1"/>
    <row r="10" spans="1:14" ht="25.5">
      <c r="A10" s="3"/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6" t="s">
        <v>12</v>
      </c>
    </row>
    <row r="11" spans="1:15" ht="13.5" thickBot="1">
      <c r="A11" s="3"/>
      <c r="B11" s="14">
        <v>962500</v>
      </c>
      <c r="C11" s="14">
        <v>955900</v>
      </c>
      <c r="D11" s="14">
        <v>898200</v>
      </c>
      <c r="E11" s="14">
        <v>710400</v>
      </c>
      <c r="F11" s="14">
        <v>694000</v>
      </c>
      <c r="G11" s="14">
        <v>570500</v>
      </c>
      <c r="H11" s="14">
        <v>609000</v>
      </c>
      <c r="I11" s="14">
        <v>642400</v>
      </c>
      <c r="J11" s="14">
        <v>646300</v>
      </c>
      <c r="K11" s="14">
        <v>878395</v>
      </c>
      <c r="L11" s="14">
        <v>1025000</v>
      </c>
      <c r="M11" s="14">
        <v>1025600</v>
      </c>
      <c r="N11" s="17">
        <f>SUM(B11:M11)</f>
        <v>9618195</v>
      </c>
      <c r="O11" s="16"/>
    </row>
    <row r="12" ht="12.75">
      <c r="A12" s="3"/>
    </row>
    <row r="13" ht="12.75">
      <c r="A13" s="3"/>
    </row>
    <row r="14" spans="1:15" ht="12.7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6"/>
    </row>
    <row r="15" spans="1:14" ht="12.75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2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9"/>
    </row>
    <row r="18" spans="1:14" ht="12.75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2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7"/>
      <c r="B20" s="7"/>
      <c r="C20" s="7"/>
      <c r="D20" s="7"/>
      <c r="E20" s="7"/>
      <c r="F20" s="7"/>
      <c r="G20" s="7" t="s">
        <v>34</v>
      </c>
      <c r="H20" s="7"/>
      <c r="I20" s="7"/>
      <c r="J20" s="7"/>
      <c r="K20" s="7"/>
      <c r="L20" s="7"/>
      <c r="M20" s="7"/>
      <c r="N20" s="7"/>
    </row>
    <row r="21" spans="1:14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3" spans="2:11" ht="12.75">
      <c r="B23" s="11"/>
      <c r="K23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3"/>
  <sheetViews>
    <sheetView zoomScalePageLayoutView="0" workbookViewId="0" topLeftCell="A1">
      <selection activeCell="C29" sqref="C29"/>
    </sheetView>
  </sheetViews>
  <sheetFormatPr defaultColWidth="9.00390625" defaultRowHeight="12.75"/>
  <cols>
    <col min="8" max="8" width="10.00390625" style="0" customWidth="1"/>
    <col min="12" max="12" width="10.375" style="0" customWidth="1"/>
    <col min="13" max="13" width="10.00390625" style="0" customWidth="1"/>
    <col min="14" max="14" width="11.625" style="0" customWidth="1"/>
  </cols>
  <sheetData>
    <row r="3" spans="2:12" ht="15.7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ht="15.75">
      <c r="G4" s="1" t="s">
        <v>18</v>
      </c>
    </row>
    <row r="9" ht="13.5" thickBot="1"/>
    <row r="10" spans="1:14" ht="25.5">
      <c r="A10" s="3" t="s">
        <v>13</v>
      </c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6" t="s">
        <v>12</v>
      </c>
    </row>
    <row r="11" spans="1:14" ht="13.5" thickBot="1">
      <c r="A11" s="3"/>
      <c r="B11" s="14">
        <v>962500</v>
      </c>
      <c r="C11" s="14">
        <v>955900</v>
      </c>
      <c r="D11" s="14">
        <v>898200</v>
      </c>
      <c r="E11" s="14">
        <v>710400</v>
      </c>
      <c r="F11" s="14">
        <v>694000</v>
      </c>
      <c r="G11" s="14">
        <v>570500</v>
      </c>
      <c r="H11" s="14">
        <v>609000</v>
      </c>
      <c r="I11" s="14">
        <v>642400</v>
      </c>
      <c r="J11" s="14">
        <v>646300</v>
      </c>
      <c r="K11" s="14">
        <v>878395</v>
      </c>
      <c r="L11" s="14">
        <v>1025000</v>
      </c>
      <c r="M11" s="14">
        <v>1025600</v>
      </c>
      <c r="N11" s="17">
        <f>SUM(B11:M11)</f>
        <v>9618195</v>
      </c>
    </row>
    <row r="12" spans="1:14" ht="12.75">
      <c r="A12" s="3" t="s">
        <v>19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>SUM(B12:M12)</f>
        <v>0</v>
      </c>
    </row>
    <row r="13" ht="12.75">
      <c r="A13" s="3"/>
    </row>
    <row r="14" spans="1:14" ht="12.75">
      <c r="A14" s="3" t="s">
        <v>14</v>
      </c>
      <c r="B14" s="15">
        <f>SUM(B17-B11)</f>
        <v>-961228.8</v>
      </c>
      <c r="C14" s="15">
        <f aca="true" t="shared" si="0" ref="C14:M14">SUM(C17-C11)</f>
        <v>-954712.9</v>
      </c>
      <c r="D14" s="15">
        <f t="shared" si="0"/>
        <v>-897195.4</v>
      </c>
      <c r="E14" s="15">
        <f t="shared" si="0"/>
        <v>-709640.1</v>
      </c>
      <c r="F14" s="15">
        <f t="shared" si="0"/>
        <v>-693038.5</v>
      </c>
      <c r="G14" s="15">
        <f t="shared" si="0"/>
        <v>-569640</v>
      </c>
      <c r="H14" s="15">
        <f t="shared" si="0"/>
        <v>-608422.6</v>
      </c>
      <c r="I14" s="15">
        <f t="shared" si="0"/>
        <v>-641403</v>
      </c>
      <c r="J14" s="15">
        <f t="shared" si="0"/>
        <v>-645443.7</v>
      </c>
      <c r="K14" s="15">
        <f t="shared" si="0"/>
        <v>-877043</v>
      </c>
      <c r="L14" s="15">
        <f t="shared" si="0"/>
        <v>-1023675.4</v>
      </c>
      <c r="M14" s="15">
        <f t="shared" si="0"/>
        <v>-1024196.6</v>
      </c>
      <c r="N14" s="18">
        <f>SUM(B14:M14)</f>
        <v>-9605640</v>
      </c>
    </row>
    <row r="15" spans="1:14" ht="12.75">
      <c r="A15" s="3" t="s">
        <v>19</v>
      </c>
      <c r="B15" s="19">
        <f>AVERAGE(B20+B18)</f>
        <v>3954651</v>
      </c>
      <c r="C15" s="19">
        <f>AVERAGE(C20+C18)</f>
        <v>3963405</v>
      </c>
      <c r="D15" s="19">
        <f>AVERAGE(D20+D18)</f>
        <v>3727839</v>
      </c>
      <c r="E15" s="19">
        <f>AVERAGE(E20+E18)</f>
        <v>2946160</v>
      </c>
      <c r="F15" s="19">
        <f aca="true" t="shared" si="1" ref="F15:M15">AVERAGE(F20+F18)</f>
        <v>2860763</v>
      </c>
      <c r="G15" s="19">
        <f t="shared" si="1"/>
        <v>2370274</v>
      </c>
      <c r="H15" s="19">
        <v>2676954</v>
      </c>
      <c r="I15" s="19">
        <f t="shared" si="1"/>
        <v>2779953</v>
      </c>
      <c r="J15" s="19">
        <f t="shared" si="1"/>
        <v>2690806</v>
      </c>
      <c r="K15" s="19">
        <f t="shared" si="1"/>
        <v>3651666</v>
      </c>
      <c r="L15" s="19">
        <f t="shared" si="1"/>
        <v>4260450</v>
      </c>
      <c r="M15" s="19">
        <f t="shared" si="1"/>
        <v>0</v>
      </c>
      <c r="N15" s="19">
        <f>SUM(B15:M15)</f>
        <v>35882921</v>
      </c>
    </row>
    <row r="16" spans="1:14" ht="12.75">
      <c r="A16" s="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3" t="s">
        <v>20</v>
      </c>
      <c r="B17" s="18">
        <v>1271.2</v>
      </c>
      <c r="C17" s="18">
        <v>1187.1</v>
      </c>
      <c r="D17" s="18">
        <v>1004.6</v>
      </c>
      <c r="E17" s="20">
        <v>759.9</v>
      </c>
      <c r="F17" s="20">
        <v>961.5</v>
      </c>
      <c r="G17" s="20">
        <v>860</v>
      </c>
      <c r="H17" s="20">
        <v>577.4</v>
      </c>
      <c r="I17" s="20">
        <v>997</v>
      </c>
      <c r="J17" s="20">
        <v>856.3</v>
      </c>
      <c r="K17" s="20">
        <v>1352</v>
      </c>
      <c r="L17" s="20">
        <v>1324.6</v>
      </c>
      <c r="M17" s="20">
        <v>1403.4</v>
      </c>
      <c r="N17" s="8">
        <f aca="true" t="shared" si="2" ref="N17:N22">SUM(B17:M17)</f>
        <v>12555</v>
      </c>
    </row>
    <row r="18" spans="1:14" ht="12.75">
      <c r="A18" s="3" t="s">
        <v>19</v>
      </c>
      <c r="B18" s="12">
        <v>1271224</v>
      </c>
      <c r="C18" s="12">
        <v>1368377</v>
      </c>
      <c r="D18" s="12">
        <v>1244703</v>
      </c>
      <c r="E18" s="13">
        <v>940324</v>
      </c>
      <c r="F18" s="13">
        <v>976730</v>
      </c>
      <c r="G18" s="13">
        <v>756621</v>
      </c>
      <c r="H18" s="13">
        <v>1048157</v>
      </c>
      <c r="I18" s="13">
        <v>1124736</v>
      </c>
      <c r="J18" s="13">
        <v>982798</v>
      </c>
      <c r="K18" s="13">
        <v>1556120</v>
      </c>
      <c r="L18" s="13">
        <v>1649896</v>
      </c>
      <c r="M18" s="13"/>
      <c r="N18" s="21">
        <f t="shared" si="2"/>
        <v>12919686</v>
      </c>
    </row>
    <row r="19" spans="1:14" ht="12.75">
      <c r="A19" s="3" t="s">
        <v>21</v>
      </c>
      <c r="B19" s="22">
        <f>SUM(B14-B17)</f>
        <v>-962500</v>
      </c>
      <c r="C19" s="22">
        <f>SUM(C14-C17)</f>
        <v>-955900</v>
      </c>
      <c r="D19" s="22">
        <f aca="true" t="shared" si="3" ref="D19:M19">SUM(D14-D17)</f>
        <v>-898200</v>
      </c>
      <c r="E19" s="22">
        <f t="shared" si="3"/>
        <v>-710400</v>
      </c>
      <c r="F19" s="22">
        <f t="shared" si="3"/>
        <v>-694000</v>
      </c>
      <c r="G19" s="22">
        <f t="shared" si="3"/>
        <v>-570500</v>
      </c>
      <c r="H19" s="22">
        <f t="shared" si="3"/>
        <v>-609000</v>
      </c>
      <c r="I19" s="22">
        <f t="shared" si="3"/>
        <v>-642400</v>
      </c>
      <c r="J19" s="22">
        <f t="shared" si="3"/>
        <v>-646300</v>
      </c>
      <c r="K19" s="22">
        <f t="shared" si="3"/>
        <v>-878395</v>
      </c>
      <c r="L19" s="22">
        <f t="shared" si="3"/>
        <v>-1025000</v>
      </c>
      <c r="M19" s="22">
        <f t="shared" si="3"/>
        <v>-1025600</v>
      </c>
      <c r="N19" s="8">
        <f t="shared" si="2"/>
        <v>-9618195</v>
      </c>
    </row>
    <row r="20" spans="1:14" ht="12.75">
      <c r="A20" s="3" t="s">
        <v>19</v>
      </c>
      <c r="B20" s="11">
        <v>2683427</v>
      </c>
      <c r="C20" s="19">
        <v>2595028</v>
      </c>
      <c r="D20" s="11">
        <v>2483136</v>
      </c>
      <c r="E20" s="11">
        <v>2005836</v>
      </c>
      <c r="F20" s="11">
        <v>1884033</v>
      </c>
      <c r="G20" s="11">
        <v>1613653</v>
      </c>
      <c r="H20" s="11">
        <v>1628797</v>
      </c>
      <c r="I20" s="11">
        <v>1655217</v>
      </c>
      <c r="J20" s="11">
        <v>1708008</v>
      </c>
      <c r="K20" s="11">
        <v>2095546</v>
      </c>
      <c r="L20" s="11">
        <v>2610554</v>
      </c>
      <c r="M20" s="11"/>
      <c r="N20" s="11">
        <f t="shared" si="2"/>
        <v>22963235</v>
      </c>
    </row>
    <row r="21" spans="1:14" ht="12.75">
      <c r="A21" s="3" t="s">
        <v>15</v>
      </c>
      <c r="B21" s="18">
        <v>4943.6</v>
      </c>
      <c r="C21" s="18">
        <f aca="true" t="shared" si="4" ref="C21:M21">SUM(C14+C11)</f>
        <v>1187.0999999999767</v>
      </c>
      <c r="D21" s="18">
        <f t="shared" si="4"/>
        <v>1004.5999999999767</v>
      </c>
      <c r="E21" s="18">
        <f t="shared" si="4"/>
        <v>759.9000000000233</v>
      </c>
      <c r="F21" s="18">
        <f t="shared" si="4"/>
        <v>961.5</v>
      </c>
      <c r="G21" s="18">
        <f t="shared" si="4"/>
        <v>860</v>
      </c>
      <c r="H21" s="18">
        <f t="shared" si="4"/>
        <v>577.4000000000233</v>
      </c>
      <c r="I21" s="18">
        <f t="shared" si="4"/>
        <v>997</v>
      </c>
      <c r="J21" s="18">
        <f t="shared" si="4"/>
        <v>856.3000000000466</v>
      </c>
      <c r="K21" s="18">
        <f t="shared" si="4"/>
        <v>1352</v>
      </c>
      <c r="L21" s="18">
        <f t="shared" si="4"/>
        <v>1324.5999999999767</v>
      </c>
      <c r="M21" s="18">
        <f t="shared" si="4"/>
        <v>1403.4000000000233</v>
      </c>
      <c r="N21" s="20">
        <f t="shared" si="2"/>
        <v>16227.400000000047</v>
      </c>
    </row>
    <row r="22" spans="1:14" ht="12.75">
      <c r="A22" s="3"/>
      <c r="B22" s="11">
        <f>SUM(B20+B18+B12)</f>
        <v>3954651</v>
      </c>
      <c r="C22" s="11">
        <f>SUM(C20+C18+C12)</f>
        <v>3963405</v>
      </c>
      <c r="D22" s="11">
        <f>SUM(D20+D18+D12)</f>
        <v>3727839</v>
      </c>
      <c r="E22" s="11">
        <f aca="true" t="shared" si="5" ref="E22:M22">SUM(E20+E18+E12)</f>
        <v>2946160</v>
      </c>
      <c r="F22" s="11">
        <f t="shared" si="5"/>
        <v>2860763</v>
      </c>
      <c r="G22" s="11">
        <f t="shared" si="5"/>
        <v>2370274</v>
      </c>
      <c r="H22" s="11">
        <f t="shared" si="5"/>
        <v>2676954</v>
      </c>
      <c r="I22" s="11">
        <f t="shared" si="5"/>
        <v>2779953</v>
      </c>
      <c r="J22" s="11">
        <v>3352595</v>
      </c>
      <c r="K22" s="11">
        <f t="shared" si="5"/>
        <v>3651666</v>
      </c>
      <c r="L22" s="11">
        <f t="shared" si="5"/>
        <v>4260450</v>
      </c>
      <c r="M22" s="11">
        <f t="shared" si="5"/>
        <v>0</v>
      </c>
      <c r="N22" s="11">
        <f t="shared" si="2"/>
        <v>36544710</v>
      </c>
    </row>
    <row r="23" spans="1:14" ht="12.75">
      <c r="A23" s="3" t="s">
        <v>16</v>
      </c>
      <c r="B23" s="8">
        <f>SUM(B11/B21*100)</f>
        <v>19469.617282951695</v>
      </c>
      <c r="C23" s="8">
        <f aca="true" t="shared" si="6" ref="C23:N23">SUM(C11/C21*100)</f>
        <v>80523.96596748536</v>
      </c>
      <c r="D23" s="8">
        <f t="shared" si="6"/>
        <v>89408.71988851491</v>
      </c>
      <c r="E23" s="8">
        <f t="shared" si="6"/>
        <v>93485.9849980232</v>
      </c>
      <c r="F23" s="8">
        <f t="shared" si="6"/>
        <v>72178.88715548623</v>
      </c>
      <c r="G23" s="8">
        <f t="shared" si="6"/>
        <v>66337.20930232559</v>
      </c>
      <c r="H23" s="8">
        <f t="shared" si="6"/>
        <v>105472.80914443634</v>
      </c>
      <c r="I23" s="8">
        <f t="shared" si="6"/>
        <v>64433.2998996991</v>
      </c>
      <c r="J23" s="8">
        <f t="shared" si="6"/>
        <v>75475.8846198721</v>
      </c>
      <c r="K23" s="8">
        <f t="shared" si="6"/>
        <v>64970.04437869823</v>
      </c>
      <c r="L23" s="8">
        <f t="shared" si="6"/>
        <v>77381.85112486924</v>
      </c>
      <c r="M23" s="8">
        <f t="shared" si="6"/>
        <v>73079.66367393352</v>
      </c>
      <c r="N23" s="8">
        <f t="shared" si="6"/>
        <v>59271.32504282862</v>
      </c>
    </row>
    <row r="25" spans="1:14" ht="30.75" customHeight="1">
      <c r="A25" s="23" t="s">
        <v>22</v>
      </c>
      <c r="B25" s="24">
        <v>20</v>
      </c>
      <c r="C25" s="24">
        <v>19.9</v>
      </c>
      <c r="D25" s="24">
        <v>19.91</v>
      </c>
      <c r="E25" s="24">
        <f>SUM(E12/E22*100)</f>
        <v>0</v>
      </c>
      <c r="F25" s="24">
        <f aca="true" t="shared" si="7" ref="F25:N25">SUM(F12/F22*100)</f>
        <v>0</v>
      </c>
      <c r="G25" s="24">
        <f t="shared" si="7"/>
        <v>0</v>
      </c>
      <c r="H25" s="24">
        <f t="shared" si="7"/>
        <v>0</v>
      </c>
      <c r="I25" s="24">
        <f t="shared" si="7"/>
        <v>0</v>
      </c>
      <c r="J25" s="24">
        <f t="shared" si="7"/>
        <v>0</v>
      </c>
      <c r="K25" s="24">
        <f t="shared" si="7"/>
        <v>0</v>
      </c>
      <c r="L25" s="24">
        <f t="shared" si="7"/>
        <v>0</v>
      </c>
      <c r="M25" s="24" t="e">
        <f t="shared" si="7"/>
        <v>#DIV/0!</v>
      </c>
      <c r="N25" s="24">
        <f t="shared" si="7"/>
        <v>0</v>
      </c>
    </row>
    <row r="27" spans="2:11" ht="12.75">
      <c r="B27" s="11" t="s">
        <v>23</v>
      </c>
      <c r="K27" s="11" t="s">
        <v>24</v>
      </c>
    </row>
    <row r="28" spans="1:9" ht="12.75">
      <c r="A28" t="s">
        <v>25</v>
      </c>
      <c r="I28" t="s">
        <v>26</v>
      </c>
    </row>
    <row r="29" ht="12.75">
      <c r="I29" t="s">
        <v>27</v>
      </c>
    </row>
    <row r="31" spans="3:13" ht="12.75">
      <c r="C31" t="s">
        <v>28</v>
      </c>
      <c r="M31" t="s">
        <v>29</v>
      </c>
    </row>
    <row r="33" spans="3:12" ht="12.75">
      <c r="C33" t="s">
        <v>30</v>
      </c>
      <c r="L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2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4" width="10.75390625" style="0" bestFit="1" customWidth="1"/>
    <col min="5" max="10" width="9.25390625" style="0" bestFit="1" customWidth="1"/>
    <col min="11" max="13" width="10.75390625" style="0" bestFit="1" customWidth="1"/>
    <col min="14" max="14" width="11.75390625" style="0" bestFit="1" customWidth="1"/>
  </cols>
  <sheetData>
    <row r="3" spans="2:12" ht="15.75">
      <c r="B3" s="1" t="s">
        <v>39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ht="15.75">
      <c r="G4" s="1" t="s">
        <v>18</v>
      </c>
    </row>
    <row r="6" ht="13.5" thickBot="1"/>
    <row r="7" spans="2:14" ht="25.5">
      <c r="B7" s="4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6" t="s">
        <v>12</v>
      </c>
    </row>
    <row r="8" spans="1:14" ht="12.75">
      <c r="A8" s="3" t="s">
        <v>13</v>
      </c>
      <c r="B8" s="15">
        <f aca="true" t="shared" si="0" ref="B8:M8">B20*B23/100</f>
        <v>1111656.42</v>
      </c>
      <c r="C8" s="15">
        <f t="shared" si="0"/>
        <v>1070580</v>
      </c>
      <c r="D8" s="15">
        <f t="shared" si="0"/>
        <v>984650</v>
      </c>
      <c r="E8" s="15">
        <f t="shared" si="0"/>
        <v>710468</v>
      </c>
      <c r="F8" s="15">
        <f t="shared" si="0"/>
        <v>576000</v>
      </c>
      <c r="G8" s="15">
        <f t="shared" si="0"/>
        <v>480000</v>
      </c>
      <c r="H8" s="15">
        <f t="shared" si="0"/>
        <v>474900</v>
      </c>
      <c r="I8" s="15">
        <f t="shared" si="0"/>
        <v>534400</v>
      </c>
      <c r="J8" s="15">
        <f t="shared" si="0"/>
        <v>605025.36</v>
      </c>
      <c r="K8" s="15">
        <f t="shared" si="0"/>
        <v>880964.5439999999</v>
      </c>
      <c r="L8" s="15">
        <f t="shared" si="0"/>
        <v>1121241.5</v>
      </c>
      <c r="M8" s="15">
        <f t="shared" si="0"/>
        <v>1170161.08</v>
      </c>
      <c r="N8" s="15">
        <f>SUM(B8:M8)</f>
        <v>9720046.904000001</v>
      </c>
    </row>
    <row r="9" spans="1:14" ht="12.75">
      <c r="A9" s="3" t="s">
        <v>37</v>
      </c>
      <c r="B9" s="29">
        <v>1306382</v>
      </c>
      <c r="C9" s="29">
        <v>1007970</v>
      </c>
      <c r="D9" s="29">
        <v>939376</v>
      </c>
      <c r="E9" s="29">
        <v>770639</v>
      </c>
      <c r="F9" s="29">
        <v>639007</v>
      </c>
      <c r="G9" s="29">
        <v>393096</v>
      </c>
      <c r="H9" s="29">
        <v>561270</v>
      </c>
      <c r="I9" s="29">
        <v>597085</v>
      </c>
      <c r="J9" s="29">
        <v>691039</v>
      </c>
      <c r="K9" s="29">
        <v>859075</v>
      </c>
      <c r="L9" s="29">
        <v>932425</v>
      </c>
      <c r="M9" s="29">
        <v>944754</v>
      </c>
      <c r="N9" s="29">
        <f>SUM(B9:M9)</f>
        <v>9642118</v>
      </c>
    </row>
    <row r="10" ht="12.75">
      <c r="A10" s="3"/>
    </row>
    <row r="11" spans="1:15" ht="12.75">
      <c r="A11" s="3" t="s">
        <v>14</v>
      </c>
      <c r="B11" s="15">
        <f>SUM(B20-B8)</f>
        <v>4181945.58</v>
      </c>
      <c r="C11" s="15">
        <f aca="true" t="shared" si="1" ref="C11:M11">SUM(C20-C8)</f>
        <v>4027420</v>
      </c>
      <c r="D11" s="15">
        <f t="shared" si="1"/>
        <v>3715350</v>
      </c>
      <c r="E11" s="15">
        <f t="shared" si="1"/>
        <v>2974532</v>
      </c>
      <c r="F11" s="15">
        <f t="shared" si="1"/>
        <v>3024000</v>
      </c>
      <c r="G11" s="15">
        <f t="shared" si="1"/>
        <v>2520000</v>
      </c>
      <c r="H11" s="15">
        <f t="shared" si="1"/>
        <v>2691100</v>
      </c>
      <c r="I11" s="15">
        <f t="shared" si="1"/>
        <v>2805600</v>
      </c>
      <c r="J11" s="15">
        <f t="shared" si="1"/>
        <v>2756226.64</v>
      </c>
      <c r="K11" s="15">
        <f t="shared" si="1"/>
        <v>3707392.4560000002</v>
      </c>
      <c r="L11" s="15">
        <f t="shared" si="1"/>
        <v>4167633.5</v>
      </c>
      <c r="M11" s="15">
        <f t="shared" si="1"/>
        <v>4148752.92</v>
      </c>
      <c r="N11" s="15">
        <f>SUM(B11:M11)</f>
        <v>40719953.096</v>
      </c>
      <c r="O11" s="16"/>
    </row>
    <row r="12" spans="1:14" ht="12.75">
      <c r="A12" s="3" t="s">
        <v>37</v>
      </c>
      <c r="B12" s="29">
        <f>SUM(B15+B18)</f>
        <v>4598949</v>
      </c>
      <c r="C12" s="29">
        <f aca="true" t="shared" si="2" ref="C12:M12">SUM(C15+C18)</f>
        <v>4222803</v>
      </c>
      <c r="D12" s="29">
        <f t="shared" si="2"/>
        <v>3945813</v>
      </c>
      <c r="E12" s="29">
        <f t="shared" si="2"/>
        <v>3228525</v>
      </c>
      <c r="F12" s="29">
        <f t="shared" si="2"/>
        <v>2866200</v>
      </c>
      <c r="G12" s="29">
        <f t="shared" si="2"/>
        <v>2444912</v>
      </c>
      <c r="H12" s="29">
        <f t="shared" si="2"/>
        <v>2441758</v>
      </c>
      <c r="I12" s="29">
        <f t="shared" si="2"/>
        <v>2711938</v>
      </c>
      <c r="J12" s="29">
        <f t="shared" si="2"/>
        <v>2900239</v>
      </c>
      <c r="K12" s="29">
        <f t="shared" si="2"/>
        <v>3702807</v>
      </c>
      <c r="L12" s="29">
        <f t="shared" si="2"/>
        <v>4174738</v>
      </c>
      <c r="M12" s="29">
        <f t="shared" si="2"/>
        <v>4723224</v>
      </c>
      <c r="N12" s="29">
        <f>SUM(B12:M12)</f>
        <v>41961906</v>
      </c>
    </row>
    <row r="13" spans="1:14" ht="12.75">
      <c r="A13" s="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5" ht="12.75">
      <c r="A14" s="3" t="s">
        <v>38</v>
      </c>
      <c r="B14" s="35">
        <v>1344287.92527834</v>
      </c>
      <c r="C14" s="35">
        <v>1294615.6214745627</v>
      </c>
      <c r="D14" s="35">
        <v>1194300.6066527744</v>
      </c>
      <c r="E14" s="35">
        <v>956164.3915399868</v>
      </c>
      <c r="F14" s="35">
        <v>972065.8981032714</v>
      </c>
      <c r="G14" s="35">
        <v>810054.9150860596</v>
      </c>
      <c r="H14" s="35">
        <v>865055.072217498</v>
      </c>
      <c r="I14" s="35">
        <v>901861.1387958131</v>
      </c>
      <c r="J14" s="35">
        <v>885990.0542948949</v>
      </c>
      <c r="K14" s="35">
        <v>1191742.6512443563</v>
      </c>
      <c r="L14" s="35">
        <v>1339687.3019652052</v>
      </c>
      <c r="M14" s="35">
        <v>1333618.1326681117</v>
      </c>
      <c r="N14" s="35">
        <v>13089443.709320877</v>
      </c>
      <c r="O14" s="16"/>
    </row>
    <row r="15" spans="1:14" ht="12.75">
      <c r="A15" s="3" t="s">
        <v>37</v>
      </c>
      <c r="B15" s="29">
        <v>1592228</v>
      </c>
      <c r="C15" s="29">
        <v>1429422</v>
      </c>
      <c r="D15" s="29">
        <v>1482396</v>
      </c>
      <c r="E15" s="29">
        <v>1238541</v>
      </c>
      <c r="F15" s="29">
        <v>999618</v>
      </c>
      <c r="G15" s="29">
        <v>621967</v>
      </c>
      <c r="H15" s="29">
        <v>676253</v>
      </c>
      <c r="I15" s="29">
        <v>979441</v>
      </c>
      <c r="J15" s="29">
        <v>1074019</v>
      </c>
      <c r="K15" s="29">
        <v>1434779</v>
      </c>
      <c r="L15" s="29">
        <v>1514370</v>
      </c>
      <c r="M15" s="29">
        <v>1696763</v>
      </c>
      <c r="N15" s="29">
        <f>SUM(B15:M15)</f>
        <v>14739797</v>
      </c>
    </row>
    <row r="16" spans="1:14" ht="12.75">
      <c r="A16" s="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12.75">
      <c r="A17" s="3" t="s">
        <v>21</v>
      </c>
      <c r="B17" s="30">
        <f>SUM(B11-B14)</f>
        <v>2837657.65472166</v>
      </c>
      <c r="C17" s="30">
        <f aca="true" t="shared" si="3" ref="C17:N17">SUM(C11-C14)</f>
        <v>2732804.3785254373</v>
      </c>
      <c r="D17" s="30">
        <f t="shared" si="3"/>
        <v>2521049.3933472256</v>
      </c>
      <c r="E17" s="30">
        <f t="shared" si="3"/>
        <v>2018367.6084600133</v>
      </c>
      <c r="F17" s="30">
        <f t="shared" si="3"/>
        <v>2051934.1018967286</v>
      </c>
      <c r="G17" s="30">
        <f t="shared" si="3"/>
        <v>1709945.0849139404</v>
      </c>
      <c r="H17" s="30">
        <f t="shared" si="3"/>
        <v>1826044.927782502</v>
      </c>
      <c r="I17" s="30">
        <f t="shared" si="3"/>
        <v>1903738.861204187</v>
      </c>
      <c r="J17" s="30">
        <f t="shared" si="3"/>
        <v>1870236.5857051052</v>
      </c>
      <c r="K17" s="30">
        <f t="shared" si="3"/>
        <v>2515649.804755644</v>
      </c>
      <c r="L17" s="30">
        <f t="shared" si="3"/>
        <v>2827946.198034795</v>
      </c>
      <c r="M17" s="30">
        <f t="shared" si="3"/>
        <v>2815134.7873318885</v>
      </c>
      <c r="N17" s="30">
        <f t="shared" si="3"/>
        <v>27630509.386679124</v>
      </c>
      <c r="O17" s="16"/>
    </row>
    <row r="18" spans="1:14" ht="12.75">
      <c r="A18" s="3" t="s">
        <v>37</v>
      </c>
      <c r="B18" s="29">
        <v>3006721</v>
      </c>
      <c r="C18" s="29">
        <v>2793381</v>
      </c>
      <c r="D18" s="29">
        <v>2463417</v>
      </c>
      <c r="E18" s="29">
        <v>1989984</v>
      </c>
      <c r="F18" s="29">
        <v>1866582</v>
      </c>
      <c r="G18" s="29">
        <v>1822945</v>
      </c>
      <c r="H18" s="29">
        <v>1765505</v>
      </c>
      <c r="I18" s="29">
        <v>1732497</v>
      </c>
      <c r="J18" s="29">
        <v>1826220</v>
      </c>
      <c r="K18" s="29">
        <v>2268028</v>
      </c>
      <c r="L18" s="29">
        <v>2660368</v>
      </c>
      <c r="M18" s="29">
        <v>3026461</v>
      </c>
      <c r="N18" s="29">
        <f>SUM(B18:M18)</f>
        <v>27222109</v>
      </c>
    </row>
    <row r="19" spans="1:14" ht="12.75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3" t="s">
        <v>15</v>
      </c>
      <c r="B20" s="31">
        <v>5293602</v>
      </c>
      <c r="C20" s="31">
        <v>5098000</v>
      </c>
      <c r="D20" s="31">
        <v>4700000</v>
      </c>
      <c r="E20" s="31">
        <v>3685000</v>
      </c>
      <c r="F20" s="31">
        <v>3600000</v>
      </c>
      <c r="G20" s="31">
        <v>3000000</v>
      </c>
      <c r="H20" s="31">
        <v>3166000</v>
      </c>
      <c r="I20" s="31">
        <v>3340000</v>
      </c>
      <c r="J20" s="31">
        <v>3361252</v>
      </c>
      <c r="K20" s="31">
        <v>4588357</v>
      </c>
      <c r="L20" s="31">
        <v>5288875</v>
      </c>
      <c r="M20" s="31">
        <v>5318914</v>
      </c>
      <c r="N20" s="32">
        <v>50440000</v>
      </c>
    </row>
    <row r="21" spans="1:14" ht="12.75">
      <c r="A21" s="3" t="s">
        <v>37</v>
      </c>
      <c r="B21" s="33">
        <f>SUM(B9+B12)</f>
        <v>5905331</v>
      </c>
      <c r="C21" s="33">
        <f aca="true" t="shared" si="4" ref="C21:M21">SUM(C9+C12)</f>
        <v>5230773</v>
      </c>
      <c r="D21" s="33">
        <f t="shared" si="4"/>
        <v>4885189</v>
      </c>
      <c r="E21" s="33">
        <f t="shared" si="4"/>
        <v>3999164</v>
      </c>
      <c r="F21" s="33">
        <f t="shared" si="4"/>
        <v>3505207</v>
      </c>
      <c r="G21" s="33">
        <f t="shared" si="4"/>
        <v>2838008</v>
      </c>
      <c r="H21" s="33">
        <f t="shared" si="4"/>
        <v>3003028</v>
      </c>
      <c r="I21" s="33">
        <f t="shared" si="4"/>
        <v>3309023</v>
      </c>
      <c r="J21" s="33">
        <f t="shared" si="4"/>
        <v>3591278</v>
      </c>
      <c r="K21" s="33">
        <f t="shared" si="4"/>
        <v>4561882</v>
      </c>
      <c r="L21" s="33">
        <f t="shared" si="4"/>
        <v>5107163</v>
      </c>
      <c r="M21" s="33">
        <f t="shared" si="4"/>
        <v>5667978</v>
      </c>
      <c r="N21" s="33">
        <f>SUM(B21:M21)</f>
        <v>51604024</v>
      </c>
    </row>
    <row r="22" spans="1:12" ht="12.75">
      <c r="A22" s="3"/>
      <c r="L22" s="27"/>
    </row>
    <row r="23" spans="1:14" ht="12.75">
      <c r="A23" s="3" t="s">
        <v>35</v>
      </c>
      <c r="B23" s="8">
        <v>21</v>
      </c>
      <c r="C23" s="8">
        <v>21</v>
      </c>
      <c r="D23" s="8">
        <v>20.95</v>
      </c>
      <c r="E23" s="8">
        <v>19.28</v>
      </c>
      <c r="F23" s="8">
        <v>16</v>
      </c>
      <c r="G23" s="8">
        <v>16</v>
      </c>
      <c r="H23" s="8">
        <v>15</v>
      </c>
      <c r="I23" s="8">
        <v>16</v>
      </c>
      <c r="J23" s="8">
        <v>18</v>
      </c>
      <c r="K23" s="8">
        <v>19.2</v>
      </c>
      <c r="L23" s="8">
        <v>21.2</v>
      </c>
      <c r="M23" s="8">
        <v>22</v>
      </c>
      <c r="N23" s="8">
        <f>SUM(N8/N20*100)</f>
        <v>19.27051329103886</v>
      </c>
    </row>
    <row r="25" spans="1:14" ht="24.75" customHeight="1">
      <c r="A25" s="28" t="s">
        <v>36</v>
      </c>
      <c r="B25" s="34">
        <f>SUM(B9/B21)*100</f>
        <v>22.122079185739125</v>
      </c>
      <c r="C25" s="34">
        <f aca="true" t="shared" si="5" ref="C25:N25">SUM(C9/C21)*100</f>
        <v>19.270000820146468</v>
      </c>
      <c r="D25" s="34">
        <f t="shared" si="5"/>
        <v>19.229061557290823</v>
      </c>
      <c r="E25" s="34">
        <f t="shared" si="5"/>
        <v>19.270002430507976</v>
      </c>
      <c r="F25" s="34">
        <f t="shared" si="5"/>
        <v>18.230221496191238</v>
      </c>
      <c r="G25" s="34">
        <f t="shared" si="5"/>
        <v>13.851123745951385</v>
      </c>
      <c r="H25" s="34">
        <f t="shared" si="5"/>
        <v>18.690135423312736</v>
      </c>
      <c r="I25" s="34">
        <f t="shared" si="5"/>
        <v>18.04414777413152</v>
      </c>
      <c r="J25" s="34">
        <f t="shared" si="5"/>
        <v>19.242147224469953</v>
      </c>
      <c r="K25" s="34">
        <f t="shared" si="5"/>
        <v>18.831591873704756</v>
      </c>
      <c r="L25" s="34">
        <f t="shared" si="5"/>
        <v>18.257200719851706</v>
      </c>
      <c r="M25" s="34">
        <f t="shared" si="5"/>
        <v>16.668272177485516</v>
      </c>
      <c r="N25" s="34">
        <f t="shared" si="5"/>
        <v>18.68481806767627</v>
      </c>
    </row>
    <row r="27" spans="2:11" ht="12.75">
      <c r="B27" s="11"/>
      <c r="K27" s="11"/>
    </row>
    <row r="32" ht="12.75">
      <c r="B32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selection activeCell="B19" sqref="B19:M19"/>
    </sheetView>
  </sheetViews>
  <sheetFormatPr defaultColWidth="9.00390625" defaultRowHeight="12.75"/>
  <cols>
    <col min="14" max="14" width="10.625" style="0" bestFit="1" customWidth="1"/>
  </cols>
  <sheetData>
    <row r="3" spans="2:12" ht="15.75">
      <c r="B3" s="1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ht="15.75">
      <c r="G4" s="1" t="s">
        <v>18</v>
      </c>
    </row>
    <row r="9" ht="13.5" thickBot="1"/>
    <row r="10" spans="1:14" ht="25.5">
      <c r="A10" s="3" t="s">
        <v>13</v>
      </c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6" t="s">
        <v>12</v>
      </c>
    </row>
    <row r="11" spans="1:15" ht="13.5" thickBot="1">
      <c r="A11" s="3"/>
      <c r="B11" s="14">
        <v>962500</v>
      </c>
      <c r="C11" s="14">
        <v>955900</v>
      </c>
      <c r="D11" s="14">
        <v>898200</v>
      </c>
      <c r="E11" s="14">
        <v>710400</v>
      </c>
      <c r="F11" s="14">
        <v>694000</v>
      </c>
      <c r="G11" s="14">
        <v>570500</v>
      </c>
      <c r="H11" s="14">
        <v>609000</v>
      </c>
      <c r="I11" s="14">
        <v>642400</v>
      </c>
      <c r="J11" s="14">
        <v>646300</v>
      </c>
      <c r="K11" s="14">
        <f>SUM(K17*K19%)</f>
        <v>878395.3938999999</v>
      </c>
      <c r="L11" s="14">
        <v>1025000</v>
      </c>
      <c r="M11" s="14">
        <v>1025600</v>
      </c>
      <c r="N11" s="17">
        <f>SUM(B11:M11)</f>
        <v>9618195.3939</v>
      </c>
      <c r="O11" s="16">
        <f>SUM(B11:M11)</f>
        <v>9618195.3939</v>
      </c>
    </row>
    <row r="12" ht="12.75">
      <c r="A12" s="3"/>
    </row>
    <row r="13" ht="12.75">
      <c r="A13" s="3"/>
    </row>
    <row r="14" spans="1:15" ht="12.75">
      <c r="A14" s="3" t="s">
        <v>14</v>
      </c>
      <c r="B14" s="15">
        <f>SUM(B17-B11)</f>
        <v>4031102</v>
      </c>
      <c r="C14" s="15">
        <f aca="true" t="shared" si="0" ref="C14:M14">SUM(C17-C11)</f>
        <v>4002100</v>
      </c>
      <c r="D14" s="15">
        <f t="shared" si="0"/>
        <v>3761800</v>
      </c>
      <c r="E14" s="15">
        <f t="shared" si="0"/>
        <v>2974600</v>
      </c>
      <c r="F14" s="15">
        <f t="shared" si="0"/>
        <v>2906000</v>
      </c>
      <c r="G14" s="15">
        <f t="shared" si="0"/>
        <v>2389500</v>
      </c>
      <c r="H14" s="15">
        <f t="shared" si="0"/>
        <v>2551000</v>
      </c>
      <c r="I14" s="15">
        <f t="shared" si="0"/>
        <v>2689600</v>
      </c>
      <c r="J14" s="15">
        <f t="shared" si="0"/>
        <v>2706952</v>
      </c>
      <c r="K14" s="15">
        <f t="shared" si="0"/>
        <v>3679961.6061</v>
      </c>
      <c r="L14" s="15">
        <f t="shared" si="0"/>
        <v>4293914</v>
      </c>
      <c r="M14" s="15">
        <f t="shared" si="0"/>
        <v>4295275</v>
      </c>
      <c r="N14" s="15">
        <f>SUM(B14:M14)</f>
        <v>40281804.6061</v>
      </c>
      <c r="O14" s="16"/>
    </row>
    <row r="15" spans="1:14" ht="12.75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ht="12.75">
      <c r="A16" s="3"/>
    </row>
    <row r="17" spans="1:14" ht="12.75">
      <c r="A17" s="3" t="s">
        <v>15</v>
      </c>
      <c r="B17" s="12">
        <v>4993602</v>
      </c>
      <c r="C17" s="12">
        <v>4958000</v>
      </c>
      <c r="D17" s="12">
        <v>4660000</v>
      </c>
      <c r="E17" s="12">
        <v>3685000</v>
      </c>
      <c r="F17" s="12">
        <v>3600000</v>
      </c>
      <c r="G17" s="12">
        <v>2960000</v>
      </c>
      <c r="H17" s="12">
        <v>3160000</v>
      </c>
      <c r="I17" s="12">
        <v>3332000</v>
      </c>
      <c r="J17" s="12">
        <v>3353252</v>
      </c>
      <c r="K17" s="12">
        <v>4558357</v>
      </c>
      <c r="L17" s="12">
        <v>5318914</v>
      </c>
      <c r="M17" s="12">
        <v>5320875</v>
      </c>
      <c r="N17" s="13">
        <v>49900000</v>
      </c>
    </row>
    <row r="18" ht="12.75">
      <c r="A18" s="3"/>
    </row>
    <row r="19" spans="1:14" ht="12.75">
      <c r="A19" s="3" t="s">
        <v>16</v>
      </c>
      <c r="B19" s="8">
        <v>19.27</v>
      </c>
      <c r="C19" s="8">
        <v>19.27</v>
      </c>
      <c r="D19" s="8">
        <v>19.27</v>
      </c>
      <c r="E19" s="8">
        <v>19.27</v>
      </c>
      <c r="F19" s="8">
        <v>19.27</v>
      </c>
      <c r="G19" s="8">
        <v>19.27</v>
      </c>
      <c r="H19" s="8">
        <v>19.27</v>
      </c>
      <c r="I19" s="8">
        <v>19.27</v>
      </c>
      <c r="J19" s="8">
        <v>19.27</v>
      </c>
      <c r="K19" s="8">
        <v>19.27</v>
      </c>
      <c r="L19" s="8">
        <v>19.27</v>
      </c>
      <c r="M19" s="8">
        <v>19.27</v>
      </c>
      <c r="N19" s="8">
        <v>19.27</v>
      </c>
    </row>
    <row r="21" spans="1:14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3" spans="2:11" ht="12.75">
      <c r="B23" s="11"/>
      <c r="K23" s="1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23"/>
  <sheetViews>
    <sheetView zoomScalePageLayoutView="0" workbookViewId="0" topLeftCell="A1">
      <selection activeCell="N8" sqref="N8"/>
    </sheetView>
  </sheetViews>
  <sheetFormatPr defaultColWidth="9.00390625" defaultRowHeight="12.75"/>
  <cols>
    <col min="2" max="11" width="9.25390625" style="0" bestFit="1" customWidth="1"/>
    <col min="12" max="13" width="9.625" style="0" bestFit="1" customWidth="1"/>
    <col min="14" max="14" width="10.625" style="0" bestFit="1" customWidth="1"/>
  </cols>
  <sheetData>
    <row r="3" spans="1:12" ht="15">
      <c r="A3" s="11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6:7" ht="15.75">
      <c r="F4" s="11" t="s">
        <v>41</v>
      </c>
      <c r="G4" s="1"/>
    </row>
    <row r="8" ht="12.75">
      <c r="N8" t="s">
        <v>40</v>
      </c>
    </row>
    <row r="9" ht="13.5" thickBot="1"/>
    <row r="10" spans="1:14" ht="25.5">
      <c r="A10" s="3"/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6" t="s">
        <v>12</v>
      </c>
    </row>
    <row r="11" spans="1:15" ht="12.75">
      <c r="A11" s="3"/>
      <c r="B11" s="37">
        <v>1196.4</v>
      </c>
      <c r="C11" s="38">
        <v>1027.3</v>
      </c>
      <c r="D11" s="22">
        <v>1003</v>
      </c>
      <c r="E11" s="22">
        <v>740.5</v>
      </c>
      <c r="F11" s="22">
        <v>635</v>
      </c>
      <c r="G11" s="22">
        <v>551.1</v>
      </c>
      <c r="H11" s="22">
        <v>487</v>
      </c>
      <c r="I11" s="22">
        <v>550.4</v>
      </c>
      <c r="J11" s="22">
        <v>627.5</v>
      </c>
      <c r="K11" s="22">
        <v>908.6</v>
      </c>
      <c r="L11" s="22">
        <v>1120.2</v>
      </c>
      <c r="M11" s="22">
        <v>1200.4</v>
      </c>
      <c r="N11" s="39">
        <f>SUM(B11:M11)</f>
        <v>10047.4</v>
      </c>
      <c r="O11" s="16"/>
    </row>
    <row r="12" spans="1:14" ht="12.75">
      <c r="A12" s="2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25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>
        <v>52140</v>
      </c>
    </row>
    <row r="14" spans="1:15" ht="12.75">
      <c r="A14" s="25"/>
      <c r="B14" s="40">
        <f>SUM(B11/B15)*100</f>
        <v>5982.000000000001</v>
      </c>
      <c r="C14" s="40">
        <f aca="true" t="shared" si="0" ref="C14:I14">SUM(C11/C15)*100</f>
        <v>5331.084587441619</v>
      </c>
      <c r="D14" s="40">
        <f t="shared" si="0"/>
        <v>5204.981837052413</v>
      </c>
      <c r="E14" s="40">
        <f t="shared" si="0"/>
        <v>3897.3684210526317</v>
      </c>
      <c r="F14" s="40">
        <f t="shared" si="0"/>
        <v>3525.818989450305</v>
      </c>
      <c r="G14" s="40">
        <f t="shared" si="0"/>
        <v>2858.402489626556</v>
      </c>
      <c r="H14" s="40">
        <f t="shared" si="0"/>
        <v>2949.7274379164137</v>
      </c>
      <c r="I14" s="40">
        <f t="shared" si="0"/>
        <v>3235.743680188124</v>
      </c>
      <c r="J14" s="40">
        <f>SUM(J11/J15)*100</f>
        <v>3318.3500793231096</v>
      </c>
      <c r="K14" s="40">
        <f>SUM(K11/K15)*100</f>
        <v>4779.589689637033</v>
      </c>
      <c r="L14" s="40">
        <f>SUM(L11/L15)*100</f>
        <v>5601.000000000001</v>
      </c>
      <c r="M14" s="40">
        <f>SUM(M11/M15)*100</f>
        <v>5456.363636363637</v>
      </c>
      <c r="N14" s="40">
        <f>SUM(B14:M14)</f>
        <v>52140.43084805184</v>
      </c>
      <c r="O14" s="16"/>
    </row>
    <row r="15" spans="1:14" ht="12.75">
      <c r="A15" s="25"/>
      <c r="B15" s="10">
        <v>20</v>
      </c>
      <c r="C15" s="10">
        <v>19.27</v>
      </c>
      <c r="D15" s="10">
        <v>19.27</v>
      </c>
      <c r="E15" s="10">
        <v>19</v>
      </c>
      <c r="F15" s="10">
        <v>18.01</v>
      </c>
      <c r="G15" s="10">
        <v>19.28</v>
      </c>
      <c r="H15" s="10">
        <v>16.51</v>
      </c>
      <c r="I15" s="10">
        <v>17.01</v>
      </c>
      <c r="J15" s="10">
        <v>18.91</v>
      </c>
      <c r="K15" s="10">
        <v>19.01</v>
      </c>
      <c r="L15" s="10">
        <v>20</v>
      </c>
      <c r="M15" s="10">
        <v>22</v>
      </c>
      <c r="N15" s="36">
        <f>SUM(N11/N13*100)</f>
        <v>19.270042194092827</v>
      </c>
    </row>
    <row r="16" spans="1:14" ht="12.75">
      <c r="A16" s="2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6"/>
    </row>
    <row r="17" spans="1:14" ht="12.75">
      <c r="A17" s="2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19"/>
    </row>
    <row r="18" spans="1:14" ht="12.75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2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7"/>
      <c r="B20" s="7"/>
      <c r="C20" s="7"/>
      <c r="D20" s="7"/>
      <c r="E20" s="7"/>
      <c r="F20" s="7"/>
      <c r="H20" s="7"/>
      <c r="I20" s="7" t="s">
        <v>43</v>
      </c>
      <c r="J20" s="7"/>
      <c r="K20" s="7"/>
      <c r="L20" s="7"/>
      <c r="M20" s="7"/>
      <c r="N20" s="7"/>
    </row>
    <row r="21" spans="1:14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3" spans="2:11" ht="12.75">
      <c r="B23" s="11"/>
      <c r="K23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22"/>
  <sheetViews>
    <sheetView zoomScalePageLayoutView="0" workbookViewId="0" topLeftCell="A1">
      <selection activeCell="A4" sqref="A4"/>
    </sheetView>
  </sheetViews>
  <sheetFormatPr defaultColWidth="9.00390625" defaultRowHeight="12.75"/>
  <cols>
    <col min="2" max="11" width="9.25390625" style="0" bestFit="1" customWidth="1"/>
    <col min="12" max="13" width="9.625" style="0" bestFit="1" customWidth="1"/>
    <col min="14" max="14" width="10.625" style="0" bestFit="1" customWidth="1"/>
  </cols>
  <sheetData>
    <row r="3" spans="1:12" ht="15">
      <c r="A3" s="11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6:7" ht="15.75">
      <c r="F4" s="11" t="s">
        <v>52</v>
      </c>
      <c r="G4" s="1"/>
    </row>
    <row r="7" spans="2:18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18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40</v>
      </c>
      <c r="O8" s="7"/>
      <c r="P8" s="7"/>
      <c r="Q8" s="7"/>
      <c r="R8" s="7"/>
    </row>
    <row r="9" spans="2:18" ht="12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25.5">
      <c r="A10" s="41"/>
      <c r="B10" s="41" t="s">
        <v>0</v>
      </c>
      <c r="C10" s="41" t="s">
        <v>1</v>
      </c>
      <c r="D10" s="41" t="s">
        <v>2</v>
      </c>
      <c r="E10" s="41" t="s">
        <v>3</v>
      </c>
      <c r="F10" s="41" t="s">
        <v>4</v>
      </c>
      <c r="G10" s="41" t="s">
        <v>5</v>
      </c>
      <c r="H10" s="41" t="s">
        <v>6</v>
      </c>
      <c r="I10" s="41" t="s">
        <v>7</v>
      </c>
      <c r="J10" s="41" t="s">
        <v>8</v>
      </c>
      <c r="K10" s="41" t="s">
        <v>9</v>
      </c>
      <c r="L10" s="41" t="s">
        <v>10</v>
      </c>
      <c r="M10" s="41" t="s">
        <v>11</v>
      </c>
      <c r="N10" s="42" t="s">
        <v>12</v>
      </c>
      <c r="O10" s="7"/>
      <c r="P10" s="7"/>
      <c r="Q10" s="7"/>
      <c r="R10" s="7"/>
    </row>
    <row r="11" spans="1:18" ht="12.75">
      <c r="A11" s="23" t="s">
        <v>13</v>
      </c>
      <c r="B11" s="51">
        <v>817.5</v>
      </c>
      <c r="C11" s="51">
        <v>817.5</v>
      </c>
      <c r="D11" s="51">
        <v>817.5</v>
      </c>
      <c r="E11" s="51">
        <v>817.5</v>
      </c>
      <c r="F11" s="51">
        <v>817.5</v>
      </c>
      <c r="G11" s="51">
        <v>817.5</v>
      </c>
      <c r="H11" s="51">
        <v>817.5</v>
      </c>
      <c r="I11" s="51">
        <v>817.5</v>
      </c>
      <c r="J11" s="51">
        <v>817.5</v>
      </c>
      <c r="K11" s="51">
        <v>817.5</v>
      </c>
      <c r="L11" s="51">
        <v>817.5</v>
      </c>
      <c r="M11" s="51">
        <v>817.5</v>
      </c>
      <c r="N11" s="48">
        <f>SUM(B11:M11)</f>
        <v>9810</v>
      </c>
      <c r="O11" s="7"/>
      <c r="P11" s="7"/>
      <c r="Q11" s="7"/>
      <c r="R11" s="7"/>
    </row>
    <row r="12" spans="1:18" ht="12.75">
      <c r="A12" s="4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7"/>
      <c r="P12" s="7"/>
      <c r="Q12" s="7"/>
      <c r="R12" s="7"/>
    </row>
    <row r="13" spans="1:18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26"/>
      <c r="P13" s="7"/>
      <c r="Q13" s="7"/>
      <c r="R13" s="7"/>
    </row>
    <row r="14" spans="1:18" ht="12.75">
      <c r="A14" s="25"/>
      <c r="N14" s="50"/>
      <c r="O14" s="7"/>
      <c r="P14" s="7"/>
      <c r="Q14" s="7"/>
      <c r="R14" s="7"/>
    </row>
    <row r="15" spans="1:18" ht="12.75">
      <c r="A15" s="2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6"/>
      <c r="O15" s="7"/>
      <c r="P15" s="7"/>
      <c r="Q15" s="7"/>
      <c r="R15" s="7"/>
    </row>
    <row r="16" spans="1:18" ht="12.75">
      <c r="A16" s="2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19"/>
      <c r="O16" s="7"/>
      <c r="P16" s="7"/>
      <c r="Q16" s="7"/>
      <c r="R16" s="7"/>
    </row>
    <row r="17" spans="1:14" ht="12.75">
      <c r="A17" s="2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2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>
      <c r="A19" s="7"/>
      <c r="B19" s="7"/>
      <c r="C19" s="7"/>
      <c r="D19" s="7"/>
      <c r="E19" s="7"/>
      <c r="F19" s="7"/>
      <c r="H19" s="7"/>
      <c r="I19" s="7" t="s">
        <v>48</v>
      </c>
      <c r="J19" s="7"/>
      <c r="K19" s="7"/>
      <c r="L19" s="7"/>
      <c r="N19" s="7"/>
    </row>
    <row r="20" spans="1:14" ht="12.75">
      <c r="A20" s="9"/>
      <c r="B20" s="10"/>
      <c r="C20" s="10"/>
      <c r="D20" s="10"/>
      <c r="E20" s="10"/>
      <c r="F20" s="10"/>
      <c r="G20" s="10"/>
      <c r="H20" s="10"/>
      <c r="I20" s="10" t="s">
        <v>47</v>
      </c>
      <c r="J20" s="10"/>
      <c r="K20" s="10" t="s">
        <v>50</v>
      </c>
      <c r="L20" s="10"/>
      <c r="M20" t="s">
        <v>49</v>
      </c>
      <c r="N20" s="10"/>
    </row>
    <row r="22" spans="2:11" ht="12.75">
      <c r="B22" s="11"/>
      <c r="K22" s="11"/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32"/>
  <sheetViews>
    <sheetView zoomScalePageLayoutView="0" workbookViewId="0" topLeftCell="A1">
      <selection activeCell="D29" sqref="D29"/>
    </sheetView>
  </sheetViews>
  <sheetFormatPr defaultColWidth="9.00390625" defaultRowHeight="12.75"/>
  <cols>
    <col min="2" max="4" width="10.75390625" style="0" bestFit="1" customWidth="1"/>
    <col min="5" max="10" width="9.25390625" style="0" bestFit="1" customWidth="1"/>
    <col min="11" max="13" width="10.75390625" style="0" bestFit="1" customWidth="1"/>
    <col min="14" max="14" width="11.75390625" style="0" bestFit="1" customWidth="1"/>
  </cols>
  <sheetData>
    <row r="3" spans="2:12" ht="15.75">
      <c r="B3" s="44" t="s">
        <v>44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ht="15.75">
      <c r="G4" s="1" t="s">
        <v>45</v>
      </c>
    </row>
    <row r="6" ht="13.5" thickBot="1"/>
    <row r="7" spans="2:14" ht="25.5">
      <c r="B7" s="4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" t="s">
        <v>11</v>
      </c>
      <c r="N7" s="6" t="s">
        <v>12</v>
      </c>
    </row>
    <row r="8" spans="1:14" ht="12.75">
      <c r="A8" s="3" t="s">
        <v>13</v>
      </c>
      <c r="B8" s="38">
        <v>1196.4</v>
      </c>
      <c r="C8" s="38">
        <v>1027.3</v>
      </c>
      <c r="D8" s="22">
        <v>1003</v>
      </c>
      <c r="E8" s="22">
        <v>740.5</v>
      </c>
      <c r="F8" s="22">
        <v>635</v>
      </c>
      <c r="G8" s="22">
        <v>551.1</v>
      </c>
      <c r="H8" s="22">
        <v>487</v>
      </c>
      <c r="I8" s="22">
        <v>550.4</v>
      </c>
      <c r="J8" s="22">
        <v>627.5</v>
      </c>
      <c r="K8" s="22">
        <v>908.6</v>
      </c>
      <c r="L8" s="22">
        <v>1120.2</v>
      </c>
      <c r="M8" s="22">
        <v>1200.4</v>
      </c>
      <c r="N8" s="15">
        <f>SUM(B8:M8)</f>
        <v>10047.4</v>
      </c>
    </row>
    <row r="9" spans="1:14" ht="12.75">
      <c r="A9" s="3" t="s">
        <v>37</v>
      </c>
      <c r="B9" s="29">
        <v>1354658</v>
      </c>
      <c r="C9" s="29">
        <v>861377</v>
      </c>
      <c r="D9" s="29">
        <v>972684</v>
      </c>
      <c r="E9" s="29">
        <v>804564</v>
      </c>
      <c r="F9" s="29">
        <v>667628</v>
      </c>
      <c r="G9" s="29">
        <v>607526</v>
      </c>
      <c r="H9" s="29">
        <v>674388</v>
      </c>
      <c r="I9" s="29">
        <v>605666</v>
      </c>
      <c r="J9" s="29">
        <v>490984</v>
      </c>
      <c r="K9" s="29">
        <v>897917</v>
      </c>
      <c r="L9" s="29">
        <v>976260</v>
      </c>
      <c r="M9" s="29">
        <v>1076651</v>
      </c>
      <c r="N9" s="29">
        <f>SUM(B9:M9)</f>
        <v>9990303</v>
      </c>
    </row>
    <row r="10" ht="12.75">
      <c r="A10" s="3"/>
    </row>
    <row r="11" spans="1:15" ht="12.75">
      <c r="A11" s="3" t="s">
        <v>14</v>
      </c>
      <c r="B11" s="15">
        <f>SUM(B20-B8)</f>
        <v>4785.6</v>
      </c>
      <c r="C11" s="15">
        <f aca="true" t="shared" si="0" ref="C11:M11">SUM(C20-C8)</f>
        <v>4303.784587441619</v>
      </c>
      <c r="D11" s="15">
        <f t="shared" si="0"/>
        <v>4201.981837052413</v>
      </c>
      <c r="E11" s="15">
        <f t="shared" si="0"/>
        <v>3156.8684210526317</v>
      </c>
      <c r="F11" s="15">
        <f t="shared" si="0"/>
        <v>2890.818989450305</v>
      </c>
      <c r="G11" s="15">
        <f t="shared" si="0"/>
        <v>2307.302489626556</v>
      </c>
      <c r="H11" s="15">
        <f t="shared" si="0"/>
        <v>2462.7274379164137</v>
      </c>
      <c r="I11" s="15">
        <f t="shared" si="0"/>
        <v>2685.343680188124</v>
      </c>
      <c r="J11" s="15">
        <f t="shared" si="0"/>
        <v>2690.8500793231096</v>
      </c>
      <c r="K11" s="15">
        <f t="shared" si="0"/>
        <v>3870.9</v>
      </c>
      <c r="L11" s="15">
        <f t="shared" si="0"/>
        <v>4480.8</v>
      </c>
      <c r="M11" s="15">
        <f t="shared" si="0"/>
        <v>4255.6</v>
      </c>
      <c r="N11" s="15">
        <f>SUM(B11:M11)</f>
        <v>42092.57752205117</v>
      </c>
      <c r="O11" s="16"/>
    </row>
    <row r="12" spans="1:14" ht="12.75">
      <c r="A12" s="3" t="s">
        <v>37</v>
      </c>
      <c r="B12" s="29">
        <f>SUM(B15+B18)</f>
        <v>3954383</v>
      </c>
      <c r="C12" s="29">
        <f aca="true" t="shared" si="1" ref="C12:M12">SUM(C15+C18)</f>
        <v>3869782</v>
      </c>
      <c r="D12" s="29">
        <f t="shared" si="1"/>
        <v>4074973</v>
      </c>
      <c r="E12" s="29">
        <f t="shared" si="1"/>
        <v>3466475</v>
      </c>
      <c r="F12" s="29">
        <f t="shared" si="1"/>
        <v>2890379</v>
      </c>
      <c r="G12" s="29">
        <f t="shared" si="1"/>
        <v>2784991</v>
      </c>
      <c r="H12" s="29">
        <f t="shared" si="1"/>
        <v>2840811</v>
      </c>
      <c r="I12" s="29">
        <f t="shared" si="1"/>
        <v>2864078</v>
      </c>
      <c r="J12" s="29">
        <f t="shared" si="1"/>
        <v>2951603</v>
      </c>
      <c r="K12" s="29">
        <f t="shared" si="1"/>
        <v>3761753</v>
      </c>
      <c r="L12" s="29">
        <f t="shared" si="1"/>
        <v>4089958</v>
      </c>
      <c r="M12" s="29">
        <f t="shared" si="1"/>
        <v>4726766</v>
      </c>
      <c r="N12" s="29">
        <f>SUM(B12:M12)</f>
        <v>42275952</v>
      </c>
    </row>
    <row r="13" spans="1:14" ht="12.75">
      <c r="A13" s="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6" ht="12.75">
      <c r="A14" s="3" t="s">
        <v>38</v>
      </c>
      <c r="B14" s="47">
        <v>1329</v>
      </c>
      <c r="C14" s="47">
        <v>1239</v>
      </c>
      <c r="D14" s="47">
        <v>1292</v>
      </c>
      <c r="E14" s="47">
        <v>1068</v>
      </c>
      <c r="F14" s="47">
        <v>849</v>
      </c>
      <c r="G14" s="47">
        <v>471</v>
      </c>
      <c r="H14" s="47">
        <v>526</v>
      </c>
      <c r="I14" s="47">
        <v>829</v>
      </c>
      <c r="J14" s="47">
        <v>914</v>
      </c>
      <c r="K14" s="47">
        <v>1254</v>
      </c>
      <c r="L14" s="47">
        <v>1324</v>
      </c>
      <c r="M14" s="47">
        <v>1433</v>
      </c>
      <c r="N14" s="35">
        <v>12528</v>
      </c>
      <c r="O14" s="16"/>
      <c r="P14" s="16"/>
    </row>
    <row r="15" spans="1:14" ht="12.75">
      <c r="A15" s="3" t="s">
        <v>37</v>
      </c>
      <c r="B15" s="29">
        <v>961770</v>
      </c>
      <c r="C15" s="29">
        <v>1140157</v>
      </c>
      <c r="D15" s="29">
        <v>1493015</v>
      </c>
      <c r="E15" s="29">
        <v>1313109</v>
      </c>
      <c r="F15" s="29">
        <v>1115910</v>
      </c>
      <c r="G15" s="29">
        <v>1097852</v>
      </c>
      <c r="H15" s="29">
        <v>1119337</v>
      </c>
      <c r="I15" s="29">
        <v>1210777</v>
      </c>
      <c r="J15" s="29">
        <v>1191248</v>
      </c>
      <c r="K15" s="29">
        <v>1613639</v>
      </c>
      <c r="L15" s="29">
        <v>1592665</v>
      </c>
      <c r="M15" s="29">
        <v>1699940</v>
      </c>
      <c r="N15" s="29">
        <f>SUM(B15:M15)</f>
        <v>15549419</v>
      </c>
    </row>
    <row r="16" spans="1:14" ht="12.75">
      <c r="A16" s="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6" ht="12.75">
      <c r="A17" s="3" t="s">
        <v>21</v>
      </c>
      <c r="B17" s="47">
        <v>3306</v>
      </c>
      <c r="C17" s="47">
        <v>2991</v>
      </c>
      <c r="D17" s="47">
        <v>2658</v>
      </c>
      <c r="E17" s="47">
        <v>2179</v>
      </c>
      <c r="F17" s="47">
        <v>2046</v>
      </c>
      <c r="G17" s="47">
        <v>1992</v>
      </c>
      <c r="H17" s="47">
        <v>1846</v>
      </c>
      <c r="I17" s="47">
        <v>1902</v>
      </c>
      <c r="J17" s="47">
        <v>2006</v>
      </c>
      <c r="K17" s="47">
        <v>2458</v>
      </c>
      <c r="L17" s="47">
        <v>2855</v>
      </c>
      <c r="M17" s="47">
        <v>3326</v>
      </c>
      <c r="N17" s="30">
        <v>29565</v>
      </c>
      <c r="O17" s="16"/>
      <c r="P17" s="16"/>
    </row>
    <row r="18" spans="1:14" ht="12.75">
      <c r="A18" s="3" t="s">
        <v>37</v>
      </c>
      <c r="B18" s="29">
        <v>2992613</v>
      </c>
      <c r="C18" s="29">
        <v>2729625</v>
      </c>
      <c r="D18" s="29">
        <v>2581958</v>
      </c>
      <c r="E18" s="29">
        <v>2153366</v>
      </c>
      <c r="F18" s="29">
        <v>1774469</v>
      </c>
      <c r="G18" s="29">
        <v>1687139</v>
      </c>
      <c r="H18" s="29">
        <v>1721474</v>
      </c>
      <c r="I18" s="29">
        <v>1653301</v>
      </c>
      <c r="J18" s="29">
        <v>1760355</v>
      </c>
      <c r="K18" s="29">
        <v>2148114</v>
      </c>
      <c r="L18" s="29">
        <v>2497293</v>
      </c>
      <c r="M18" s="29">
        <v>3026826</v>
      </c>
      <c r="N18" s="29">
        <f>SUM(B18:M18)</f>
        <v>26726533</v>
      </c>
    </row>
    <row r="19" spans="1:14" ht="12.75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3" t="s">
        <v>15</v>
      </c>
      <c r="B20" s="43">
        <v>5982</v>
      </c>
      <c r="C20" s="43">
        <v>5331.084587441619</v>
      </c>
      <c r="D20" s="43">
        <v>5204.981837052413</v>
      </c>
      <c r="E20" s="43">
        <v>3897.3684210526317</v>
      </c>
      <c r="F20" s="43">
        <v>3525.818989450305</v>
      </c>
      <c r="G20" s="43">
        <v>2858.402489626556</v>
      </c>
      <c r="H20" s="43">
        <v>2949.7274379164137</v>
      </c>
      <c r="I20" s="43">
        <v>3235.743680188124</v>
      </c>
      <c r="J20" s="43">
        <v>3318.3500793231096</v>
      </c>
      <c r="K20" s="43">
        <v>4779.5</v>
      </c>
      <c r="L20" s="43">
        <v>5601</v>
      </c>
      <c r="M20" s="43">
        <v>5456</v>
      </c>
      <c r="N20" s="46">
        <f>SUM(B20:M20)</f>
        <v>52139.977522051166</v>
      </c>
    </row>
    <row r="21" spans="1:14" ht="12.75">
      <c r="A21" s="3" t="s">
        <v>37</v>
      </c>
      <c r="B21" s="33">
        <f>SUM(B9+B12)</f>
        <v>5309041</v>
      </c>
      <c r="C21" s="33">
        <f aca="true" t="shared" si="2" ref="C21:M21">SUM(C9+C12)</f>
        <v>4731159</v>
      </c>
      <c r="D21" s="33">
        <f t="shared" si="2"/>
        <v>5047657</v>
      </c>
      <c r="E21" s="33">
        <f t="shared" si="2"/>
        <v>4271039</v>
      </c>
      <c r="F21" s="33">
        <f t="shared" si="2"/>
        <v>3558007</v>
      </c>
      <c r="G21" s="33">
        <f t="shared" si="2"/>
        <v>3392517</v>
      </c>
      <c r="H21" s="33">
        <f t="shared" si="2"/>
        <v>3515199</v>
      </c>
      <c r="I21" s="33">
        <f t="shared" si="2"/>
        <v>3469744</v>
      </c>
      <c r="J21" s="33">
        <f t="shared" si="2"/>
        <v>3442587</v>
      </c>
      <c r="K21" s="33">
        <f t="shared" si="2"/>
        <v>4659670</v>
      </c>
      <c r="L21" s="33">
        <f t="shared" si="2"/>
        <v>5066218</v>
      </c>
      <c r="M21" s="33">
        <f t="shared" si="2"/>
        <v>5803417</v>
      </c>
      <c r="N21" s="33">
        <f>SUM(B21:M21)</f>
        <v>52266255</v>
      </c>
    </row>
    <row r="22" spans="1:12" ht="12.75">
      <c r="A22" s="3"/>
      <c r="L22" s="27"/>
    </row>
    <row r="23" spans="1:28" ht="12.75">
      <c r="A23" s="3" t="s">
        <v>35</v>
      </c>
      <c r="B23" s="45">
        <v>20</v>
      </c>
      <c r="C23" s="45">
        <v>19.27</v>
      </c>
      <c r="D23" s="45">
        <v>19.27</v>
      </c>
      <c r="E23" s="45">
        <v>19</v>
      </c>
      <c r="F23" s="45">
        <v>18.01</v>
      </c>
      <c r="G23" s="45">
        <v>19.28</v>
      </c>
      <c r="H23" s="45">
        <v>16.51</v>
      </c>
      <c r="I23" s="45">
        <v>17.01</v>
      </c>
      <c r="J23" s="45">
        <v>18.91</v>
      </c>
      <c r="K23" s="45">
        <v>19.01</v>
      </c>
      <c r="L23" s="45">
        <v>20</v>
      </c>
      <c r="M23" s="45">
        <v>22</v>
      </c>
      <c r="N23" s="8">
        <f>SUM(N8/N20*100)</f>
        <v>19.27005050155752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7"/>
      <c r="AB23" s="7"/>
    </row>
    <row r="25" spans="1:14" ht="24.75" customHeight="1">
      <c r="A25" s="28" t="s">
        <v>46</v>
      </c>
      <c r="B25" s="34">
        <f>SUM(B9/B21)*100</f>
        <v>25.51605836157604</v>
      </c>
      <c r="C25" s="34">
        <f aca="true" t="shared" si="3" ref="C25:N25">SUM(C9/C21)*100</f>
        <v>18.206469070263758</v>
      </c>
      <c r="D25" s="34">
        <f t="shared" si="3"/>
        <v>19.27000982832233</v>
      </c>
      <c r="E25" s="34">
        <f t="shared" si="3"/>
        <v>18.837664558904756</v>
      </c>
      <c r="F25" s="34">
        <f t="shared" si="3"/>
        <v>18.764100239263158</v>
      </c>
      <c r="G25" s="34">
        <f t="shared" si="3"/>
        <v>17.907824780244287</v>
      </c>
      <c r="H25" s="34">
        <f t="shared" si="3"/>
        <v>19.1849167003063</v>
      </c>
      <c r="I25" s="34">
        <f t="shared" si="3"/>
        <v>17.455639378582397</v>
      </c>
      <c r="J25" s="34">
        <f t="shared" si="3"/>
        <v>14.262065127184876</v>
      </c>
      <c r="K25" s="34">
        <f t="shared" si="3"/>
        <v>19.269969761807165</v>
      </c>
      <c r="L25" s="34">
        <f t="shared" si="3"/>
        <v>19.269995882530125</v>
      </c>
      <c r="M25" s="34">
        <f t="shared" si="3"/>
        <v>18.5520185780205</v>
      </c>
      <c r="N25" s="34">
        <f t="shared" si="3"/>
        <v>19.11425067665552</v>
      </c>
    </row>
    <row r="27" spans="2:11" ht="12.75">
      <c r="B27" s="11"/>
      <c r="K27" s="11"/>
    </row>
    <row r="28" ht="12.75">
      <c r="L28" s="16"/>
    </row>
    <row r="32" ht="12.75">
      <c r="B32" s="26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Q9" sqref="Q9"/>
    </sheetView>
  </sheetViews>
  <sheetFormatPr defaultColWidth="9.00390625" defaultRowHeight="12.75"/>
  <sheetData>
    <row r="3" spans="2:14" ht="21" customHeight="1">
      <c r="B3" s="59" t="s">
        <v>55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6" spans="2:14" ht="13.5" thickBot="1">
      <c r="B6" s="16"/>
      <c r="N6" t="s">
        <v>53</v>
      </c>
    </row>
    <row r="7" spans="2:14" ht="26.25" thickBot="1">
      <c r="B7" s="4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52" t="s">
        <v>11</v>
      </c>
      <c r="N7" s="54" t="s">
        <v>12</v>
      </c>
    </row>
    <row r="8" spans="1:14" ht="12.75">
      <c r="A8" s="3" t="s">
        <v>13</v>
      </c>
      <c r="B8" s="21">
        <v>992540</v>
      </c>
      <c r="C8" s="21">
        <v>891000</v>
      </c>
      <c r="D8" s="21">
        <v>838900</v>
      </c>
      <c r="E8" s="21">
        <v>548100</v>
      </c>
      <c r="F8" s="21">
        <v>453600</v>
      </c>
      <c r="G8" s="21">
        <v>422600</v>
      </c>
      <c r="H8" s="21">
        <v>495400</v>
      </c>
      <c r="I8" s="21">
        <v>471300</v>
      </c>
      <c r="J8" s="21">
        <v>488000</v>
      </c>
      <c r="K8" s="21">
        <v>768500</v>
      </c>
      <c r="L8" s="21">
        <v>827600</v>
      </c>
      <c r="M8" s="21">
        <v>1046400</v>
      </c>
      <c r="N8" s="53">
        <v>8243940</v>
      </c>
    </row>
    <row r="9" spans="1:14" ht="12.75">
      <c r="A9" s="3" t="s">
        <v>37</v>
      </c>
      <c r="B9" s="21">
        <v>1455177</v>
      </c>
      <c r="C9" s="21">
        <v>1040230</v>
      </c>
      <c r="D9" s="21">
        <v>1067467</v>
      </c>
      <c r="E9" s="21">
        <v>699632</v>
      </c>
      <c r="F9" s="21">
        <v>586564</v>
      </c>
      <c r="G9" s="21">
        <v>469474</v>
      </c>
      <c r="H9" s="21">
        <v>593894</v>
      </c>
      <c r="I9" s="21">
        <v>534800</v>
      </c>
      <c r="J9" s="21">
        <v>576441</v>
      </c>
      <c r="K9" s="21">
        <v>1012327</v>
      </c>
      <c r="L9" s="21">
        <v>1135913</v>
      </c>
      <c r="M9" s="21">
        <v>1438354</v>
      </c>
      <c r="N9" s="21">
        <f>SUM(B9:M9)</f>
        <v>10610273</v>
      </c>
    </row>
    <row r="10" ht="12.75">
      <c r="A10" s="3"/>
    </row>
    <row r="11" spans="1:14" ht="25.5">
      <c r="A11" s="58" t="s">
        <v>54</v>
      </c>
      <c r="B11" s="55">
        <v>4057588</v>
      </c>
      <c r="C11" s="55">
        <v>3486738</v>
      </c>
      <c r="D11" s="55">
        <v>3550235</v>
      </c>
      <c r="E11" s="55">
        <v>3150031</v>
      </c>
      <c r="F11" s="55">
        <v>2634263</v>
      </c>
      <c r="G11" s="55">
        <v>2475313</v>
      </c>
      <c r="H11" s="55">
        <v>2597843</v>
      </c>
      <c r="I11" s="55">
        <v>2719163</v>
      </c>
      <c r="J11" s="55">
        <v>2681067</v>
      </c>
      <c r="K11" s="55">
        <v>3527666</v>
      </c>
      <c r="L11" s="55">
        <v>3806679</v>
      </c>
      <c r="M11" s="55">
        <v>4070264</v>
      </c>
      <c r="N11" s="21">
        <f>SUM(B11:M11)</f>
        <v>38756850</v>
      </c>
    </row>
    <row r="12" spans="1:14" ht="12.75">
      <c r="A12" s="3" t="s">
        <v>37</v>
      </c>
      <c r="B12" s="12">
        <v>4543470</v>
      </c>
      <c r="C12" s="12">
        <v>4057060</v>
      </c>
      <c r="D12" s="12">
        <v>3962896</v>
      </c>
      <c r="E12" s="12">
        <v>3448890</v>
      </c>
      <c r="F12" s="12">
        <v>3058204</v>
      </c>
      <c r="G12" s="12">
        <v>2807440</v>
      </c>
      <c r="H12" s="12">
        <v>2890466</v>
      </c>
      <c r="I12" s="12">
        <v>2943997</v>
      </c>
      <c r="J12" s="12">
        <v>2955802</v>
      </c>
      <c r="K12" s="12">
        <v>3716824</v>
      </c>
      <c r="L12" s="12">
        <v>4093879</v>
      </c>
      <c r="M12" s="12">
        <v>4619881</v>
      </c>
      <c r="N12" s="21">
        <f>SUM(B12:M12)</f>
        <v>43098809</v>
      </c>
    </row>
    <row r="13" spans="1:14" ht="12.75">
      <c r="A13" s="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6"/>
    </row>
    <row r="14" spans="1:14" ht="12.75">
      <c r="A14" s="3" t="s">
        <v>15</v>
      </c>
      <c r="B14" s="56">
        <v>5049288</v>
      </c>
      <c r="C14" s="56">
        <v>4377738</v>
      </c>
      <c r="D14" s="56">
        <v>4389215</v>
      </c>
      <c r="E14" s="56">
        <v>3698210</v>
      </c>
      <c r="F14" s="56">
        <v>3087958</v>
      </c>
      <c r="G14" s="56">
        <v>2897992</v>
      </c>
      <c r="H14" s="56">
        <v>3093336</v>
      </c>
      <c r="I14" s="56">
        <v>3190539</v>
      </c>
      <c r="J14" s="56">
        <v>3169165</v>
      </c>
      <c r="K14" s="56">
        <v>4296258</v>
      </c>
      <c r="L14" s="56">
        <v>4634337</v>
      </c>
      <c r="M14" s="56">
        <v>5116754</v>
      </c>
      <c r="N14" s="56">
        <f>SUM(B14:M14)</f>
        <v>47000790</v>
      </c>
    </row>
    <row r="15" spans="1:14" ht="12.75">
      <c r="A15" s="3" t="s">
        <v>37</v>
      </c>
      <c r="B15" s="49">
        <f>SUM(B9+B12)</f>
        <v>5998647</v>
      </c>
      <c r="C15" s="49">
        <f>SUM(C9+C12)</f>
        <v>5097290</v>
      </c>
      <c r="D15" s="49">
        <f>SUM(D9+D12)</f>
        <v>5030363</v>
      </c>
      <c r="E15" s="49">
        <f>SUM(E9+E12)</f>
        <v>4148522</v>
      </c>
      <c r="F15" s="49">
        <f>SUM(F9+F12)</f>
        <v>3644768</v>
      </c>
      <c r="G15" s="49">
        <v>3276914</v>
      </c>
      <c r="H15" s="49">
        <v>3484360</v>
      </c>
      <c r="I15" s="49">
        <f>SUM(I9+I12)</f>
        <v>3478797</v>
      </c>
      <c r="J15" s="49">
        <f>SUM(J9+J12)</f>
        <v>3532243</v>
      </c>
      <c r="K15" s="49">
        <f>SUM(K9+K12)</f>
        <v>4729151</v>
      </c>
      <c r="L15" s="49">
        <f>SUM(L9+L12)</f>
        <v>5229792</v>
      </c>
      <c r="M15" s="49">
        <f>SUM(M9+M12)</f>
        <v>6058235</v>
      </c>
      <c r="N15" s="21">
        <f>SUM(B15:M15)</f>
        <v>53709082</v>
      </c>
    </row>
    <row r="16" spans="1:14" ht="12.75">
      <c r="A16" s="3"/>
      <c r="L16" s="27"/>
      <c r="N16" s="29"/>
    </row>
    <row r="17" spans="1:14" ht="12.75">
      <c r="A17" s="3" t="s">
        <v>35</v>
      </c>
      <c r="B17" s="57">
        <f aca="true" t="shared" si="0" ref="B17:N17">B8/B14*100</f>
        <v>19.657028872189507</v>
      </c>
      <c r="C17" s="57">
        <f t="shared" si="0"/>
        <v>20.352976811312143</v>
      </c>
      <c r="D17" s="57">
        <f t="shared" si="0"/>
        <v>19.112757064759872</v>
      </c>
      <c r="E17" s="57">
        <f t="shared" si="0"/>
        <v>14.820683519865016</v>
      </c>
      <c r="F17" s="57">
        <f t="shared" si="0"/>
        <v>14.689318960944417</v>
      </c>
      <c r="G17" s="57">
        <f t="shared" si="0"/>
        <v>14.582510924805867</v>
      </c>
      <c r="H17" s="57">
        <f t="shared" si="0"/>
        <v>16.015072400799653</v>
      </c>
      <c r="I17" s="57">
        <f t="shared" si="0"/>
        <v>14.771798746230653</v>
      </c>
      <c r="J17" s="57">
        <f t="shared" si="0"/>
        <v>15.398377806141363</v>
      </c>
      <c r="K17" s="57">
        <f t="shared" si="0"/>
        <v>17.887659446895416</v>
      </c>
      <c r="L17" s="57">
        <f t="shared" si="0"/>
        <v>17.858002126301994</v>
      </c>
      <c r="M17" s="57">
        <f t="shared" si="0"/>
        <v>20.450465275446113</v>
      </c>
      <c r="N17" s="57">
        <f t="shared" si="0"/>
        <v>17.540003051012548</v>
      </c>
    </row>
    <row r="19" spans="1:14" ht="12.75">
      <c r="A19" s="28" t="s">
        <v>46</v>
      </c>
      <c r="B19" s="34">
        <f aca="true" t="shared" si="1" ref="B19:N19">SUM(B9/B15)*100</f>
        <v>24.258420273771737</v>
      </c>
      <c r="C19" s="34">
        <f t="shared" si="1"/>
        <v>20.407510657623952</v>
      </c>
      <c r="D19" s="34">
        <f t="shared" si="1"/>
        <v>21.220476534198426</v>
      </c>
      <c r="E19" s="34">
        <f t="shared" si="1"/>
        <v>16.86460864857412</v>
      </c>
      <c r="F19" s="34">
        <f t="shared" si="1"/>
        <v>16.093315130071378</v>
      </c>
      <c r="G19" s="34">
        <f t="shared" si="1"/>
        <v>14.32671104581933</v>
      </c>
      <c r="H19" s="34">
        <f t="shared" si="1"/>
        <v>17.044564855525834</v>
      </c>
      <c r="I19" s="34">
        <f t="shared" si="1"/>
        <v>15.373130424109254</v>
      </c>
      <c r="J19" s="34">
        <f t="shared" si="1"/>
        <v>16.319403846224624</v>
      </c>
      <c r="K19" s="34">
        <f t="shared" si="1"/>
        <v>21.406104393790766</v>
      </c>
      <c r="L19" s="34">
        <f t="shared" si="1"/>
        <v>21.720041638367263</v>
      </c>
      <c r="M19" s="34">
        <f t="shared" si="1"/>
        <v>23.742129514619357</v>
      </c>
      <c r="N19" s="34">
        <f t="shared" si="1"/>
        <v>19.755081645223427</v>
      </c>
    </row>
  </sheetData>
  <sheetProtection/>
  <mergeCells count="1">
    <mergeCell ref="B3:N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2017-01-09T06:09:18Z</cp:lastPrinted>
  <dcterms:created xsi:type="dcterms:W3CDTF">2007-12-18T09:27:08Z</dcterms:created>
  <dcterms:modified xsi:type="dcterms:W3CDTF">2017-01-24T08:08:34Z</dcterms:modified>
  <cp:category/>
  <cp:version/>
  <cp:contentType/>
  <cp:contentStatus/>
</cp:coreProperties>
</file>